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a\Desktop\Rehab Program\"/>
    </mc:Choice>
  </mc:AlternateContent>
  <xr:revisionPtr revIDLastSave="0" documentId="13_ncr:1_{A33B1033-C5F2-4A6D-9D24-3CC8EBB549D3}" xr6:coauthVersionLast="45" xr6:coauthVersionMax="45" xr10:uidLastSave="{00000000-0000-0000-0000-000000000000}"/>
  <bookViews>
    <workbookView xWindow="-90" yWindow="-90" windowWidth="19380" windowHeight="10380" xr2:uid="{00000000-000D-0000-FFFF-FFFF00000000}"/>
  </bookViews>
  <sheets>
    <sheet name="ხარჯების კალკულაციის მოდელი" sheetId="1" r:id="rId1"/>
    <sheet name="სერვისების კალკულაცია" sheetId="2" r:id="rId2"/>
  </sheets>
  <definedNames>
    <definedName name="Average_Costs" localSheetId="0">#REF!</definedName>
    <definedName name="Average_Costs">#REF!</definedName>
    <definedName name="costs" localSheetId="0">#REF!</definedName>
    <definedName name="costs">#REF!</definedName>
    <definedName name="diag" localSheetId="0">#REF!</definedName>
    <definedName name="diag">#REF!</definedName>
    <definedName name="lab" localSheetId="0">#REF!</definedName>
    <definedName name="lab">#REF!</definedName>
    <definedName name="med" localSheetId="0">#REF!</definedName>
    <definedName name="med">#REF!</definedName>
    <definedName name="sam" localSheetId="0">#REF!</definedName>
    <definedName name="sam">#REF!</definedName>
    <definedName name="temp" localSheetId="0">#REF!</definedName>
    <definedName name="temp">#REF!</definedName>
    <definedName name="შაბლონი" localSheetId="0">#REF!</definedName>
    <definedName name="შაბლონი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2" l="1"/>
  <c r="E34" i="2"/>
  <c r="E35" i="2"/>
  <c r="D35" i="2"/>
  <c r="C34" i="2"/>
  <c r="C13" i="2" l="1"/>
  <c r="D6" i="2"/>
  <c r="D8" i="2" s="1"/>
  <c r="E6" i="2"/>
  <c r="F6" i="2"/>
  <c r="G6" i="2"/>
  <c r="H6" i="2"/>
  <c r="I6" i="2"/>
  <c r="J6" i="2"/>
  <c r="K6" i="2"/>
  <c r="K8" i="2" s="1"/>
  <c r="L6" i="2"/>
  <c r="M6" i="2"/>
  <c r="N6" i="2"/>
  <c r="O6" i="2"/>
  <c r="P6" i="2"/>
  <c r="Q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G8" i="2"/>
  <c r="H8" i="2"/>
  <c r="O8" i="2"/>
  <c r="P8" i="2"/>
  <c r="Q8" i="2"/>
  <c r="D10" i="2"/>
  <c r="E10" i="2"/>
  <c r="F10" i="2"/>
  <c r="G10" i="2"/>
  <c r="H10" i="2"/>
  <c r="H34" i="2" s="1"/>
  <c r="H35" i="2" s="1"/>
  <c r="H36" i="2" s="1"/>
  <c r="I10" i="2"/>
  <c r="J10" i="2"/>
  <c r="J34" i="2" s="1"/>
  <c r="J35" i="2" s="1"/>
  <c r="J36" i="2" s="1"/>
  <c r="K10" i="2"/>
  <c r="K34" i="2" s="1"/>
  <c r="K35" i="2" s="1"/>
  <c r="K36" i="2" s="1"/>
  <c r="L10" i="2"/>
  <c r="M10" i="2"/>
  <c r="N10" i="2"/>
  <c r="O10" i="2"/>
  <c r="P10" i="2"/>
  <c r="P34" i="2" s="1"/>
  <c r="P35" i="2" s="1"/>
  <c r="P36" i="2" s="1"/>
  <c r="Q10" i="2"/>
  <c r="D13" i="2"/>
  <c r="D34" i="2" s="1"/>
  <c r="D36" i="2" s="1"/>
  <c r="D38" i="2" s="1"/>
  <c r="D40" i="2" s="1"/>
  <c r="E13" i="2"/>
  <c r="E36" i="2" s="1"/>
  <c r="F13" i="2"/>
  <c r="G13" i="2"/>
  <c r="H13" i="2"/>
  <c r="I13" i="2"/>
  <c r="J13" i="2"/>
  <c r="K13" i="2"/>
  <c r="L13" i="2"/>
  <c r="L34" i="2" s="1"/>
  <c r="L35" i="2" s="1"/>
  <c r="L36" i="2" s="1"/>
  <c r="M13" i="2"/>
  <c r="M34" i="2" s="1"/>
  <c r="M35" i="2" s="1"/>
  <c r="M36" i="2" s="1"/>
  <c r="N13" i="2"/>
  <c r="O13" i="2"/>
  <c r="P13" i="2"/>
  <c r="Q13" i="2"/>
  <c r="D31" i="2"/>
  <c r="F31" i="2"/>
  <c r="G31" i="2"/>
  <c r="H31" i="2"/>
  <c r="I31" i="2"/>
  <c r="J31" i="2"/>
  <c r="K31" i="2"/>
  <c r="L31" i="2"/>
  <c r="M31" i="2"/>
  <c r="N31" i="2"/>
  <c r="O31" i="2"/>
  <c r="P31" i="2"/>
  <c r="Q31" i="2"/>
  <c r="F34" i="2"/>
  <c r="F35" i="2" s="1"/>
  <c r="F36" i="2" s="1"/>
  <c r="G34" i="2"/>
  <c r="G35" i="2" s="1"/>
  <c r="G36" i="2" s="1"/>
  <c r="G38" i="2" s="1"/>
  <c r="G40" i="2" s="1"/>
  <c r="I34" i="2"/>
  <c r="I35" i="2" s="1"/>
  <c r="I36" i="2" s="1"/>
  <c r="N34" i="2"/>
  <c r="N35" i="2" s="1"/>
  <c r="N36" i="2" s="1"/>
  <c r="O34" i="2"/>
  <c r="O35" i="2" s="1"/>
  <c r="O36" i="2" s="1"/>
  <c r="O38" i="2" s="1"/>
  <c r="O40" i="2" s="1"/>
  <c r="Q34" i="2"/>
  <c r="Q35" i="2" s="1"/>
  <c r="Q36" i="2" s="1"/>
  <c r="Q38" i="2" s="1"/>
  <c r="Q40" i="2" s="1"/>
  <c r="C35" i="2"/>
  <c r="C36" i="2" s="1"/>
  <c r="C38" i="2" s="1"/>
  <c r="C40" i="2" s="1"/>
  <c r="C31" i="2"/>
  <c r="C10" i="2"/>
  <c r="C7" i="2"/>
  <c r="C6" i="2"/>
  <c r="Q5" i="2"/>
  <c r="E5" i="2"/>
  <c r="F5" i="2"/>
  <c r="F8" i="2" s="1"/>
  <c r="G5" i="2"/>
  <c r="H5" i="2"/>
  <c r="I5" i="2"/>
  <c r="I8" i="2" s="1"/>
  <c r="J5" i="2"/>
  <c r="K5" i="2"/>
  <c r="L5" i="2"/>
  <c r="M5" i="2"/>
  <c r="N5" i="2"/>
  <c r="N8" i="2" s="1"/>
  <c r="O5" i="2"/>
  <c r="P5" i="2"/>
  <c r="D5" i="2"/>
  <c r="C5" i="2"/>
  <c r="C8" i="2" s="1"/>
  <c r="N38" i="2" l="1"/>
  <c r="N40" i="2" s="1"/>
  <c r="M8" i="2"/>
  <c r="E8" i="2"/>
  <c r="E38" i="2" s="1"/>
  <c r="E40" i="2" s="1"/>
  <c r="I38" i="2"/>
  <c r="I40" i="2" s="1"/>
  <c r="P38" i="2"/>
  <c r="P40" i="2" s="1"/>
  <c r="H38" i="2"/>
  <c r="H40" i="2" s="1"/>
  <c r="L8" i="2"/>
  <c r="L38" i="2" s="1"/>
  <c r="L40" i="2" s="1"/>
  <c r="F38" i="2"/>
  <c r="F40" i="2" s="1"/>
  <c r="J8" i="2"/>
  <c r="J38" i="2" s="1"/>
  <c r="J40" i="2" s="1"/>
  <c r="K38" i="2"/>
  <c r="K40" i="2" s="1"/>
  <c r="M38" i="2"/>
  <c r="M40" i="2" s="1"/>
  <c r="C8" i="1" l="1"/>
  <c r="C34" i="1" l="1"/>
  <c r="C36" i="1" s="1"/>
  <c r="C38" i="1" s="1"/>
  <c r="C40" i="1" s="1"/>
</calcChain>
</file>

<file path=xl/sharedStrings.xml><?xml version="1.0" encoding="utf-8"?>
<sst xmlns="http://schemas.openxmlformats.org/spreadsheetml/2006/main" count="89" uniqueCount="55">
  <si>
    <t>პირდაპირი ხარჯები</t>
  </si>
  <si>
    <t>ღირებულება</t>
  </si>
  <si>
    <t>პირდაპირი ხელფასი</t>
  </si>
  <si>
    <t>სახარჯი მასალები</t>
  </si>
  <si>
    <t>სადეზინფექციო საშუალებები</t>
  </si>
  <si>
    <t>სულ პირდაპირი ხარჯები</t>
  </si>
  <si>
    <t>არაპირდაპირი ხარჯები</t>
  </si>
  <si>
    <t>არაპირდაპირი ხელფასი</t>
  </si>
  <si>
    <t>ადმინისტრაცია</t>
  </si>
  <si>
    <t>ტექნიკური და დამხმარე მედპერსონალი</t>
  </si>
  <si>
    <t>საკანცელარიო</t>
  </si>
  <si>
    <t>საკომუნიკაციო</t>
  </si>
  <si>
    <t>შიდა საინფორმაციო სისტემის მომსახურების ხარჯი</t>
  </si>
  <si>
    <t>საწვავი (ადმინისტრაციული)</t>
  </si>
  <si>
    <t>მივლინების ხარჯი</t>
  </si>
  <si>
    <t>წარმომადგენლობითი ხარჯი</t>
  </si>
  <si>
    <t>მარკეტინგის ხარჯი</t>
  </si>
  <si>
    <t>მომსახურება</t>
  </si>
  <si>
    <t>მიმდინარე რემონტი</t>
  </si>
  <si>
    <t>სამეურნეო</t>
  </si>
  <si>
    <t>დასუფთავების ხარჯები</t>
  </si>
  <si>
    <t>საპენსიო ხარჯი</t>
  </si>
  <si>
    <t>დანახარჯები ენერგიებზე</t>
  </si>
  <si>
    <t>დენი</t>
  </si>
  <si>
    <t>გაზი</t>
  </si>
  <si>
    <t>წყალი</t>
  </si>
  <si>
    <t>საწვავი</t>
  </si>
  <si>
    <t>ცვეთა</t>
  </si>
  <si>
    <t xml:space="preserve">ცვეთა და ამორტიზაცია შენობა ნაგებობები </t>
  </si>
  <si>
    <t xml:space="preserve">ცვეთა და ამორტიზაცია სამედიცინო მანქანა-დანადგარები </t>
  </si>
  <si>
    <t>არაპირდაპირი ხარჯი</t>
  </si>
  <si>
    <t>გაუთვალისწინებელი ხარჯი</t>
  </si>
  <si>
    <t>სულ არაპირდაპირი ხარჯები</t>
  </si>
  <si>
    <t>სულ ხარჯი</t>
  </si>
  <si>
    <t>მოგება</t>
  </si>
  <si>
    <t>საოპერაციო ხარჯები სულ</t>
  </si>
  <si>
    <t>ექიმის შეფასება და მეთვალყურეობა</t>
  </si>
  <si>
    <t>ინტერდისციპლინური შეფასება, მკურნალობის მიზნების დასახვა, ინდივიდუალური სარეაბილიტაციო გეგმის შედგენა</t>
  </si>
  <si>
    <t>ფიზიკური თერაპია (ბენეფიციარის სმიძიმიდან გამომდინარე, ფიზიკური თერაპიის ჩასატარებლად შესაძლოა საჭირო იყოს რამოდენიმე თერაპევტის მონაწილეობა)</t>
  </si>
  <si>
    <t xml:space="preserve">დამხმარე(ადაპტაციური) საშუალებების გამოყენების სწავლება </t>
  </si>
  <si>
    <t>ბინაზე შემნახველი თერაპიისათვის  ბენეფიციარის და ოჯახის წევრების მომზადება</t>
  </si>
  <si>
    <t>ფიზიკური თერაპია, ვერტიკალურ მდგომარეობასთან ადაპტაცია  და სიარულის სწავლება და ტრენინგი თანამედროვე ტექნოლოგიების - გამოყენებით (სოლო სტეპის სისტემა, რობოტოთერაპია, სიარულის დასწავლისა და კორექციის ავტომატიზირებული სისტემები- ლოკომატი, ლოკოჰელპი და სხვ)</t>
  </si>
  <si>
    <t>აქვათერაპია, წყლის ტრენაჟორების და წყალში სიარულის დასწავლის სისტემების გამოყენებით</t>
  </si>
  <si>
    <t xml:space="preserve">ოკუპაციური თერაპია </t>
  </si>
  <si>
    <t>ოკუპაციური თერაპია ბინის პირობების გათვალისწინებით (ადაპტირებული სამზარეულოს, ჭურჭლის, აბაზანის, ტუალეტის) გამოყენების სწავლება</t>
  </si>
  <si>
    <t>ფსიქოლოგიური/ნეიროფსიქოლოგიური ტესტირება</t>
  </si>
  <si>
    <t>ფსიქოთერაპია</t>
  </si>
  <si>
    <t>მეტყველების თერაპია (ბგერათწარმოთქმა, საკვების მიღების, ღეჭვის და ყლაპვის პროცესების დასწავლა და კორექცია)</t>
  </si>
  <si>
    <t>მექანოთერაპია (CPM) და/ან ფიზიოთერაპიული პროცედურები:  ელექტროთერაპია - ელექტროსტიმულაცია</t>
  </si>
  <si>
    <t>კარდიოლოგის კონსულტაცია</t>
  </si>
  <si>
    <t>ნევროლოგის კონსულტაცია</t>
  </si>
  <si>
    <t>ხარჯების  კომპონენეტები</t>
  </si>
  <si>
    <t>რეაბილიტაციური სამედიცინო სერვისების ხარჯების კალკულაცია</t>
  </si>
  <si>
    <t>სამედიცინო სერვისის ეპიზოდის გათვლის მოდელი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</si>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</sst>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/>
    <xf numFmtId="0" fontId="4" fillId="0" borderId="3" xfId="0" applyFont="1" applyBorder="1"/>
    <xf numFmtId="9" fontId="3" fillId="0" borderId="3" xfId="1" applyFont="1" applyFill="1" applyBorder="1" applyAlignment="1">
      <alignment horizontal="center"/>
    </xf>
    <xf numFmtId="10" fontId="2" fillId="0" borderId="0" xfId="1" applyNumberFormat="1" applyFont="1"/>
    <xf numFmtId="0" fontId="5" fillId="0" borderId="2" xfId="0" applyFont="1" applyBorder="1" applyAlignment="1">
      <alignment vertical="center"/>
    </xf>
    <xf numFmtId="0" fontId="3" fillId="0" borderId="0" xfId="0" applyFont="1"/>
    <xf numFmtId="0" fontId="6" fillId="0" borderId="2" xfId="0" applyFont="1" applyBorder="1" applyAlignment="1">
      <alignment vertical="center"/>
    </xf>
    <xf numFmtId="9" fontId="5" fillId="0" borderId="2" xfId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9" fontId="7" fillId="0" borderId="2" xfId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wrapText="1"/>
    </xf>
    <xf numFmtId="9" fontId="2" fillId="0" borderId="2" xfId="1" applyFont="1" applyFill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7" fillId="0" borderId="1" xfId="0" applyFont="1" applyBorder="1" applyAlignment="1">
      <alignment vertical="center"/>
    </xf>
    <xf numFmtId="0" fontId="3" fillId="0" borderId="2" xfId="0" applyFont="1" applyBorder="1"/>
    <xf numFmtId="0" fontId="4" fillId="0" borderId="2" xfId="0" applyFont="1" applyBorder="1"/>
    <xf numFmtId="2" fontId="3" fillId="0" borderId="0" xfId="0" applyNumberFormat="1" applyFont="1" applyAlignment="1">
      <alignment horizontal="center"/>
    </xf>
    <xf numFmtId="9" fontId="2" fillId="0" borderId="0" xfId="1" applyFont="1"/>
    <xf numFmtId="1" fontId="0" fillId="0" borderId="2" xfId="0" applyNumberFormat="1" applyFont="1" applyBorder="1" applyAlignment="1">
      <alignment wrapText="1"/>
    </xf>
    <xf numFmtId="0" fontId="0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Font="1" applyAlignment="1">
      <alignment horizontal="center" wrapText="1"/>
    </xf>
    <xf numFmtId="0" fontId="0" fillId="0" borderId="1" xfId="0" applyFont="1" applyBorder="1" applyAlignment="1">
      <alignment horizontal="left" wrapText="1"/>
    </xf>
    <xf numFmtId="0" fontId="13" fillId="2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wrapText="1"/>
    </xf>
    <xf numFmtId="0" fontId="0" fillId="4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wrapText="1"/>
    </xf>
    <xf numFmtId="0" fontId="10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2" borderId="2" xfId="0" applyFont="1" applyFill="1" applyBorder="1" applyAlignment="1">
      <alignment horizontal="right" vertical="center" wrapText="1"/>
    </xf>
    <xf numFmtId="0" fontId="13" fillId="0" borderId="0" xfId="0" applyFont="1" applyAlignment="1">
      <alignment wrapText="1"/>
    </xf>
    <xf numFmtId="164" fontId="0" fillId="0" borderId="2" xfId="0" applyNumberFormat="1" applyFont="1" applyBorder="1" applyAlignment="1">
      <alignment horizontal="right" wrapText="1"/>
    </xf>
    <xf numFmtId="164" fontId="8" fillId="2" borderId="2" xfId="0" applyNumberFormat="1" applyFont="1" applyFill="1" applyBorder="1" applyAlignment="1">
      <alignment horizontal="right" vertical="center" wrapText="1"/>
    </xf>
    <xf numFmtId="164" fontId="0" fillId="3" borderId="2" xfId="0" applyNumberFormat="1" applyFont="1" applyFill="1" applyBorder="1" applyAlignment="1">
      <alignment horizontal="right" wrapText="1"/>
    </xf>
    <xf numFmtId="0" fontId="8" fillId="4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2" fontId="3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0"/>
  <sheetViews>
    <sheetView tabSelected="1" zoomScale="70" zoomScaleNormal="70" workbookViewId="0">
      <selection activeCell="I11" sqref="I11"/>
    </sheetView>
  </sheetViews>
  <sheetFormatPr defaultColWidth="8.7265625" defaultRowHeight="18.5" x14ac:dyDescent="0.9"/>
  <cols>
    <col min="1" max="1" width="8.7265625" style="2"/>
    <col min="2" max="2" width="80.7265625" style="2" bestFit="1" customWidth="1"/>
    <col min="3" max="3" width="22.6328125" style="19" customWidth="1"/>
    <col min="4" max="16384" width="8.7265625" style="2"/>
  </cols>
  <sheetData>
    <row r="1" spans="2:7" x14ac:dyDescent="0.9">
      <c r="B1" s="1"/>
    </row>
    <row r="2" spans="2:7" x14ac:dyDescent="0.9">
      <c r="B2" s="1"/>
    </row>
    <row r="3" spans="2:7" ht="39" customHeight="1" x14ac:dyDescent="0.9">
      <c r="B3" s="48" t="s">
        <v>53</v>
      </c>
      <c r="C3" s="49"/>
    </row>
    <row r="4" spans="2:7" ht="23.35" customHeight="1" x14ac:dyDescent="0.9">
      <c r="B4" s="44" t="s">
        <v>0</v>
      </c>
      <c r="C4" s="46" t="s">
        <v>54</v>
      </c>
    </row>
    <row r="5" spans="2:7" x14ac:dyDescent="0.9">
      <c r="B5" s="3" t="s">
        <v>2</v>
      </c>
      <c r="C5" s="4">
        <v>0.53</v>
      </c>
    </row>
    <row r="6" spans="2:7" x14ac:dyDescent="0.9">
      <c r="B6" s="3" t="s">
        <v>3</v>
      </c>
      <c r="C6" s="4">
        <v>0.01</v>
      </c>
      <c r="G6" s="5"/>
    </row>
    <row r="7" spans="2:7" x14ac:dyDescent="0.9">
      <c r="B7" s="3" t="s">
        <v>4</v>
      </c>
      <c r="C7" s="4">
        <v>0.04</v>
      </c>
    </row>
    <row r="8" spans="2:7" s="7" customFormat="1" x14ac:dyDescent="0.9">
      <c r="B8" s="6" t="s">
        <v>5</v>
      </c>
      <c r="C8" s="4">
        <f>C7+C6+C5</f>
        <v>0.58000000000000007</v>
      </c>
    </row>
    <row r="9" spans="2:7" ht="23.35" customHeight="1" x14ac:dyDescent="0.9">
      <c r="B9" s="44" t="s">
        <v>6</v>
      </c>
      <c r="C9" s="46"/>
    </row>
    <row r="10" spans="2:7" x14ac:dyDescent="0.9">
      <c r="B10" s="8" t="s">
        <v>7</v>
      </c>
      <c r="C10" s="9">
        <v>0.13</v>
      </c>
    </row>
    <row r="11" spans="2:7" x14ac:dyDescent="0.9">
      <c r="B11" s="10" t="s">
        <v>8</v>
      </c>
      <c r="C11" s="11"/>
    </row>
    <row r="12" spans="2:7" x14ac:dyDescent="0.9">
      <c r="B12" s="10" t="s">
        <v>9</v>
      </c>
      <c r="C12" s="11"/>
    </row>
    <row r="13" spans="2:7" x14ac:dyDescent="0.9">
      <c r="B13" s="8" t="s">
        <v>35</v>
      </c>
      <c r="C13" s="9">
        <v>0.14000000000000001</v>
      </c>
    </row>
    <row r="14" spans="2:7" x14ac:dyDescent="0.9">
      <c r="B14" s="12" t="s">
        <v>10</v>
      </c>
      <c r="C14" s="11"/>
    </row>
    <row r="15" spans="2:7" x14ac:dyDescent="0.9">
      <c r="B15" s="12" t="s">
        <v>11</v>
      </c>
      <c r="C15" s="11"/>
    </row>
    <row r="16" spans="2:7" x14ac:dyDescent="0.9">
      <c r="B16" s="12" t="s">
        <v>12</v>
      </c>
      <c r="C16" s="11"/>
    </row>
    <row r="17" spans="2:3" x14ac:dyDescent="0.9">
      <c r="B17" s="12" t="s">
        <v>13</v>
      </c>
      <c r="C17" s="11"/>
    </row>
    <row r="18" spans="2:3" x14ac:dyDescent="0.9">
      <c r="B18" s="12" t="s">
        <v>14</v>
      </c>
      <c r="C18" s="11"/>
    </row>
    <row r="19" spans="2:3" x14ac:dyDescent="0.9">
      <c r="B19" s="12" t="s">
        <v>15</v>
      </c>
      <c r="C19" s="11"/>
    </row>
    <row r="20" spans="2:3" x14ac:dyDescent="0.9">
      <c r="B20" s="12" t="s">
        <v>16</v>
      </c>
      <c r="C20" s="11"/>
    </row>
    <row r="21" spans="2:3" x14ac:dyDescent="0.9">
      <c r="B21" s="12" t="s">
        <v>17</v>
      </c>
      <c r="C21" s="11"/>
    </row>
    <row r="22" spans="2:3" x14ac:dyDescent="0.9">
      <c r="B22" s="12" t="s">
        <v>18</v>
      </c>
      <c r="C22" s="11"/>
    </row>
    <row r="23" spans="2:3" x14ac:dyDescent="0.9">
      <c r="B23" s="12" t="s">
        <v>19</v>
      </c>
      <c r="C23" s="11"/>
    </row>
    <row r="24" spans="2:3" x14ac:dyDescent="0.9">
      <c r="B24" s="12" t="s">
        <v>20</v>
      </c>
      <c r="C24" s="11"/>
    </row>
    <row r="25" spans="2:3" x14ac:dyDescent="0.9">
      <c r="B25" s="12" t="s">
        <v>21</v>
      </c>
      <c r="C25" s="11"/>
    </row>
    <row r="26" spans="2:3" x14ac:dyDescent="0.9">
      <c r="B26" s="8" t="s">
        <v>22</v>
      </c>
      <c r="C26" s="9"/>
    </row>
    <row r="27" spans="2:3" x14ac:dyDescent="0.9">
      <c r="B27" s="12" t="s">
        <v>23</v>
      </c>
      <c r="C27" s="11"/>
    </row>
    <row r="28" spans="2:3" x14ac:dyDescent="0.9">
      <c r="B28" s="12" t="s">
        <v>24</v>
      </c>
      <c r="C28" s="11"/>
    </row>
    <row r="29" spans="2:3" x14ac:dyDescent="0.9">
      <c r="B29" s="12" t="s">
        <v>25</v>
      </c>
      <c r="C29" s="13"/>
    </row>
    <row r="30" spans="2:3" x14ac:dyDescent="0.9">
      <c r="B30" s="12" t="s">
        <v>26</v>
      </c>
      <c r="C30" s="14"/>
    </row>
    <row r="31" spans="2:3" x14ac:dyDescent="0.9">
      <c r="B31" s="8" t="s">
        <v>27</v>
      </c>
      <c r="C31" s="4">
        <v>0.04</v>
      </c>
    </row>
    <row r="32" spans="2:3" x14ac:dyDescent="0.9">
      <c r="B32" s="15" t="s">
        <v>28</v>
      </c>
      <c r="C32" s="11"/>
    </row>
    <row r="33" spans="2:3" x14ac:dyDescent="0.9">
      <c r="B33" s="15" t="s">
        <v>29</v>
      </c>
      <c r="C33" s="11"/>
    </row>
    <row r="34" spans="2:3" x14ac:dyDescent="0.9">
      <c r="B34" s="16" t="s">
        <v>30</v>
      </c>
      <c r="C34" s="4">
        <f>C31+C13+C10</f>
        <v>0.31000000000000005</v>
      </c>
    </row>
    <row r="35" spans="2:3" x14ac:dyDescent="0.9">
      <c r="B35" s="17" t="s">
        <v>31</v>
      </c>
      <c r="C35" s="4">
        <v>0.02</v>
      </c>
    </row>
    <row r="36" spans="2:3" ht="23.35" customHeight="1" x14ac:dyDescent="0.9">
      <c r="B36" s="47" t="s">
        <v>32</v>
      </c>
      <c r="C36" s="46">
        <f>SUM(C34:C35)</f>
        <v>0.33000000000000007</v>
      </c>
    </row>
    <row r="37" spans="2:3" x14ac:dyDescent="0.9">
      <c r="B37" s="45"/>
      <c r="C37" s="18"/>
    </row>
    <row r="38" spans="2:3" ht="23.35" customHeight="1" x14ac:dyDescent="0.9">
      <c r="B38" s="47" t="s">
        <v>33</v>
      </c>
      <c r="C38" s="46">
        <f>C36+C8</f>
        <v>0.91000000000000014</v>
      </c>
    </row>
    <row r="39" spans="2:3" x14ac:dyDescent="0.9">
      <c r="B39" s="45"/>
      <c r="C39" s="18"/>
    </row>
    <row r="40" spans="2:3" ht="23.35" customHeight="1" x14ac:dyDescent="0.9">
      <c r="B40" s="47" t="s">
        <v>34</v>
      </c>
      <c r="C40" s="46">
        <f>100%-C38</f>
        <v>8.9999999999999858E-2</v>
      </c>
    </row>
  </sheetData>
  <mergeCells count="1"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240AE-B2ED-4861-9B6A-BDCBB3BFBBBE}">
  <dimension ref="B1:Q40"/>
  <sheetViews>
    <sheetView zoomScale="80" zoomScaleNormal="80" workbookViewId="0">
      <pane ySplit="4" topLeftCell="A5" activePane="bottomLeft" state="frozen"/>
      <selection pane="bottomLeft" activeCell="C3" sqref="C3"/>
    </sheetView>
  </sheetViews>
  <sheetFormatPr defaultColWidth="30" defaultRowHeight="14.75" x14ac:dyDescent="0.75"/>
  <cols>
    <col min="1" max="1" width="2.453125" style="21" customWidth="1"/>
    <col min="2" max="2" width="30" style="28"/>
    <col min="3" max="16384" width="30" style="21"/>
  </cols>
  <sheetData>
    <row r="1" spans="2:17" x14ac:dyDescent="0.75"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2:17" ht="27" customHeight="1" x14ac:dyDescent="0.75">
      <c r="B2" s="40" t="s">
        <v>52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2:17" ht="143.25" customHeight="1" x14ac:dyDescent="0.75">
      <c r="B3" s="27" t="s">
        <v>51</v>
      </c>
      <c r="C3" s="29" t="s">
        <v>36</v>
      </c>
      <c r="D3" s="29" t="s">
        <v>37</v>
      </c>
      <c r="E3" s="29" t="s">
        <v>38</v>
      </c>
      <c r="F3" s="29" t="s">
        <v>39</v>
      </c>
      <c r="G3" s="29" t="s">
        <v>40</v>
      </c>
      <c r="H3" s="29" t="s">
        <v>41</v>
      </c>
      <c r="I3" s="29" t="s">
        <v>42</v>
      </c>
      <c r="J3" s="29" t="s">
        <v>43</v>
      </c>
      <c r="K3" s="29" t="s">
        <v>44</v>
      </c>
      <c r="L3" s="29" t="s">
        <v>45</v>
      </c>
      <c r="M3" s="29" t="s">
        <v>46</v>
      </c>
      <c r="N3" s="29" t="s">
        <v>47</v>
      </c>
      <c r="O3" s="29" t="s">
        <v>48</v>
      </c>
      <c r="P3" s="29" t="s">
        <v>49</v>
      </c>
      <c r="Q3" s="29" t="s">
        <v>50</v>
      </c>
    </row>
    <row r="4" spans="2:17" s="36" customFormat="1" ht="16" x14ac:dyDescent="0.8">
      <c r="B4" s="26" t="s">
        <v>1</v>
      </c>
      <c r="C4" s="35">
        <v>40</v>
      </c>
      <c r="D4" s="35">
        <v>150</v>
      </c>
      <c r="E4" s="35">
        <v>75</v>
      </c>
      <c r="F4" s="35">
        <v>30</v>
      </c>
      <c r="G4" s="35">
        <v>30</v>
      </c>
      <c r="H4" s="35">
        <v>300</v>
      </c>
      <c r="I4" s="35">
        <v>100</v>
      </c>
      <c r="J4" s="35">
        <v>40</v>
      </c>
      <c r="K4" s="35">
        <v>70</v>
      </c>
      <c r="L4" s="35">
        <v>70</v>
      </c>
      <c r="M4" s="35">
        <v>50</v>
      </c>
      <c r="N4" s="35">
        <v>30</v>
      </c>
      <c r="O4" s="35">
        <v>35</v>
      </c>
      <c r="P4" s="35">
        <v>30</v>
      </c>
      <c r="Q4" s="35">
        <v>30</v>
      </c>
    </row>
    <row r="5" spans="2:17" x14ac:dyDescent="0.75">
      <c r="B5" s="31" t="s">
        <v>2</v>
      </c>
      <c r="C5" s="37">
        <f>C4*53%</f>
        <v>21.200000000000003</v>
      </c>
      <c r="D5" s="37">
        <f>D4*53%</f>
        <v>79.5</v>
      </c>
      <c r="E5" s="37">
        <f t="shared" ref="E5:P5" si="0">E4*53%</f>
        <v>39.75</v>
      </c>
      <c r="F5" s="37">
        <f t="shared" si="0"/>
        <v>15.9</v>
      </c>
      <c r="G5" s="37">
        <f t="shared" si="0"/>
        <v>15.9</v>
      </c>
      <c r="H5" s="37">
        <f t="shared" si="0"/>
        <v>159</v>
      </c>
      <c r="I5" s="37">
        <f t="shared" si="0"/>
        <v>53</v>
      </c>
      <c r="J5" s="37">
        <f t="shared" si="0"/>
        <v>21.200000000000003</v>
      </c>
      <c r="K5" s="37">
        <f t="shared" si="0"/>
        <v>37.1</v>
      </c>
      <c r="L5" s="37">
        <f t="shared" si="0"/>
        <v>37.1</v>
      </c>
      <c r="M5" s="37">
        <f t="shared" si="0"/>
        <v>26.5</v>
      </c>
      <c r="N5" s="37">
        <f t="shared" si="0"/>
        <v>15.9</v>
      </c>
      <c r="O5" s="37">
        <f t="shared" si="0"/>
        <v>18.55</v>
      </c>
      <c r="P5" s="37">
        <f t="shared" si="0"/>
        <v>15.9</v>
      </c>
      <c r="Q5" s="37">
        <f>Q4*53%</f>
        <v>15.9</v>
      </c>
    </row>
    <row r="6" spans="2:17" x14ac:dyDescent="0.75">
      <c r="B6" s="31" t="s">
        <v>3</v>
      </c>
      <c r="C6" s="37">
        <f>C4*1%</f>
        <v>0.4</v>
      </c>
      <c r="D6" s="37">
        <f t="shared" ref="D6:Q6" si="1">D4*1%</f>
        <v>1.5</v>
      </c>
      <c r="E6" s="37">
        <f t="shared" si="1"/>
        <v>0.75</v>
      </c>
      <c r="F6" s="37">
        <f t="shared" si="1"/>
        <v>0.3</v>
      </c>
      <c r="G6" s="37">
        <f t="shared" si="1"/>
        <v>0.3</v>
      </c>
      <c r="H6" s="37">
        <f t="shared" si="1"/>
        <v>3</v>
      </c>
      <c r="I6" s="37">
        <f t="shared" si="1"/>
        <v>1</v>
      </c>
      <c r="J6" s="37">
        <f t="shared" si="1"/>
        <v>0.4</v>
      </c>
      <c r="K6" s="37">
        <f t="shared" si="1"/>
        <v>0.70000000000000007</v>
      </c>
      <c r="L6" s="37">
        <f t="shared" si="1"/>
        <v>0.70000000000000007</v>
      </c>
      <c r="M6" s="37">
        <f t="shared" si="1"/>
        <v>0.5</v>
      </c>
      <c r="N6" s="37">
        <f t="shared" si="1"/>
        <v>0.3</v>
      </c>
      <c r="O6" s="37">
        <f t="shared" si="1"/>
        <v>0.35000000000000003</v>
      </c>
      <c r="P6" s="37">
        <f t="shared" si="1"/>
        <v>0.3</v>
      </c>
      <c r="Q6" s="37">
        <f t="shared" si="1"/>
        <v>0.3</v>
      </c>
    </row>
    <row r="7" spans="2:17" x14ac:dyDescent="0.75">
      <c r="B7" s="31" t="s">
        <v>4</v>
      </c>
      <c r="C7" s="37">
        <f>C4*4%</f>
        <v>1.6</v>
      </c>
      <c r="D7" s="37">
        <f t="shared" ref="D7:Q7" si="2">D4*4%</f>
        <v>6</v>
      </c>
      <c r="E7" s="37">
        <f t="shared" si="2"/>
        <v>3</v>
      </c>
      <c r="F7" s="37">
        <f t="shared" si="2"/>
        <v>1.2</v>
      </c>
      <c r="G7" s="37">
        <f t="shared" si="2"/>
        <v>1.2</v>
      </c>
      <c r="H7" s="37">
        <f t="shared" si="2"/>
        <v>12</v>
      </c>
      <c r="I7" s="37">
        <f t="shared" si="2"/>
        <v>4</v>
      </c>
      <c r="J7" s="37">
        <f t="shared" si="2"/>
        <v>1.6</v>
      </c>
      <c r="K7" s="37">
        <f t="shared" si="2"/>
        <v>2.8000000000000003</v>
      </c>
      <c r="L7" s="37">
        <f t="shared" si="2"/>
        <v>2.8000000000000003</v>
      </c>
      <c r="M7" s="37">
        <f t="shared" si="2"/>
        <v>2</v>
      </c>
      <c r="N7" s="37">
        <f t="shared" si="2"/>
        <v>1.2</v>
      </c>
      <c r="O7" s="37">
        <f t="shared" si="2"/>
        <v>1.4000000000000001</v>
      </c>
      <c r="P7" s="37">
        <f t="shared" si="2"/>
        <v>1.2</v>
      </c>
      <c r="Q7" s="37">
        <f t="shared" si="2"/>
        <v>1.2</v>
      </c>
    </row>
    <row r="8" spans="2:17" s="22" customFormat="1" x14ac:dyDescent="0.75">
      <c r="B8" s="30" t="s">
        <v>5</v>
      </c>
      <c r="C8" s="38">
        <f>SUM(C5:C7)</f>
        <v>23.200000000000003</v>
      </c>
      <c r="D8" s="38">
        <f t="shared" ref="D8:Q8" si="3">SUM(D5:D7)</f>
        <v>87</v>
      </c>
      <c r="E8" s="38">
        <f t="shared" si="3"/>
        <v>43.5</v>
      </c>
      <c r="F8" s="38">
        <f t="shared" si="3"/>
        <v>17.399999999999999</v>
      </c>
      <c r="G8" s="38">
        <f t="shared" si="3"/>
        <v>17.399999999999999</v>
      </c>
      <c r="H8" s="38">
        <f t="shared" si="3"/>
        <v>174</v>
      </c>
      <c r="I8" s="38">
        <f t="shared" si="3"/>
        <v>58</v>
      </c>
      <c r="J8" s="38">
        <f t="shared" si="3"/>
        <v>23.200000000000003</v>
      </c>
      <c r="K8" s="38">
        <f t="shared" si="3"/>
        <v>40.6</v>
      </c>
      <c r="L8" s="38">
        <f t="shared" si="3"/>
        <v>40.6</v>
      </c>
      <c r="M8" s="38">
        <f t="shared" si="3"/>
        <v>29</v>
      </c>
      <c r="N8" s="38">
        <f t="shared" si="3"/>
        <v>17.399999999999999</v>
      </c>
      <c r="O8" s="38">
        <f t="shared" si="3"/>
        <v>20.3</v>
      </c>
      <c r="P8" s="38">
        <f t="shared" si="3"/>
        <v>17.399999999999999</v>
      </c>
      <c r="Q8" s="38">
        <f t="shared" si="3"/>
        <v>17.399999999999999</v>
      </c>
    </row>
    <row r="9" spans="2:17" s="22" customFormat="1" x14ac:dyDescent="0.75">
      <c r="B9" s="41" t="s">
        <v>6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3"/>
    </row>
    <row r="10" spans="2:17" s="23" customFormat="1" x14ac:dyDescent="0.75">
      <c r="B10" s="32" t="s">
        <v>7</v>
      </c>
      <c r="C10" s="39">
        <f>C4*13%</f>
        <v>5.2</v>
      </c>
      <c r="D10" s="39">
        <f t="shared" ref="D10:Q10" si="4">D4*13%</f>
        <v>19.5</v>
      </c>
      <c r="E10" s="39">
        <f t="shared" si="4"/>
        <v>9.75</v>
      </c>
      <c r="F10" s="39">
        <f t="shared" si="4"/>
        <v>3.9000000000000004</v>
      </c>
      <c r="G10" s="39">
        <f t="shared" si="4"/>
        <v>3.9000000000000004</v>
      </c>
      <c r="H10" s="39">
        <f t="shared" si="4"/>
        <v>39</v>
      </c>
      <c r="I10" s="39">
        <f t="shared" si="4"/>
        <v>13</v>
      </c>
      <c r="J10" s="39">
        <f t="shared" si="4"/>
        <v>5.2</v>
      </c>
      <c r="K10" s="39">
        <f t="shared" si="4"/>
        <v>9.1</v>
      </c>
      <c r="L10" s="39">
        <f t="shared" si="4"/>
        <v>9.1</v>
      </c>
      <c r="M10" s="39">
        <f t="shared" si="4"/>
        <v>6.5</v>
      </c>
      <c r="N10" s="39">
        <f t="shared" si="4"/>
        <v>3.9000000000000004</v>
      </c>
      <c r="O10" s="39">
        <f t="shared" si="4"/>
        <v>4.55</v>
      </c>
      <c r="P10" s="39">
        <f t="shared" si="4"/>
        <v>3.9000000000000004</v>
      </c>
      <c r="Q10" s="39">
        <f t="shared" si="4"/>
        <v>3.9000000000000004</v>
      </c>
    </row>
    <row r="11" spans="2:17" x14ac:dyDescent="0.75">
      <c r="B11" s="33" t="s">
        <v>8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</row>
    <row r="12" spans="2:17" ht="29.5" x14ac:dyDescent="0.75">
      <c r="B12" s="33" t="s">
        <v>9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</row>
    <row r="13" spans="2:17" s="23" customFormat="1" x14ac:dyDescent="0.75">
      <c r="B13" s="32" t="s">
        <v>35</v>
      </c>
      <c r="C13" s="39">
        <f>C4*14%</f>
        <v>5.6000000000000005</v>
      </c>
      <c r="D13" s="39">
        <f t="shared" ref="D13:Q13" si="5">D4*14%</f>
        <v>21.000000000000004</v>
      </c>
      <c r="E13" s="39">
        <f t="shared" si="5"/>
        <v>10.500000000000002</v>
      </c>
      <c r="F13" s="39">
        <f t="shared" si="5"/>
        <v>4.2</v>
      </c>
      <c r="G13" s="39">
        <f t="shared" si="5"/>
        <v>4.2</v>
      </c>
      <c r="H13" s="39">
        <f t="shared" si="5"/>
        <v>42.000000000000007</v>
      </c>
      <c r="I13" s="39">
        <f t="shared" si="5"/>
        <v>14.000000000000002</v>
      </c>
      <c r="J13" s="39">
        <f t="shared" si="5"/>
        <v>5.6000000000000005</v>
      </c>
      <c r="K13" s="39">
        <f t="shared" si="5"/>
        <v>9.8000000000000007</v>
      </c>
      <c r="L13" s="39">
        <f t="shared" si="5"/>
        <v>9.8000000000000007</v>
      </c>
      <c r="M13" s="39">
        <f t="shared" si="5"/>
        <v>7.0000000000000009</v>
      </c>
      <c r="N13" s="39">
        <f t="shared" si="5"/>
        <v>4.2</v>
      </c>
      <c r="O13" s="39">
        <f t="shared" si="5"/>
        <v>4.9000000000000004</v>
      </c>
      <c r="P13" s="39">
        <f t="shared" si="5"/>
        <v>4.2</v>
      </c>
      <c r="Q13" s="39">
        <f t="shared" si="5"/>
        <v>4.2</v>
      </c>
    </row>
    <row r="14" spans="2:17" x14ac:dyDescent="0.75">
      <c r="B14" s="25" t="s">
        <v>10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</row>
    <row r="15" spans="2:17" x14ac:dyDescent="0.75">
      <c r="B15" s="25" t="s">
        <v>11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2:17" ht="29.5" x14ac:dyDescent="0.75">
      <c r="B16" s="25" t="s">
        <v>12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</row>
    <row r="17" spans="2:17" x14ac:dyDescent="0.75">
      <c r="B17" s="25" t="s">
        <v>13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</row>
    <row r="18" spans="2:17" x14ac:dyDescent="0.75">
      <c r="B18" s="25" t="s">
        <v>14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</row>
    <row r="19" spans="2:17" x14ac:dyDescent="0.75">
      <c r="B19" s="25" t="s">
        <v>15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</row>
    <row r="20" spans="2:17" x14ac:dyDescent="0.75">
      <c r="B20" s="25" t="s">
        <v>16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</row>
    <row r="21" spans="2:17" x14ac:dyDescent="0.75">
      <c r="B21" s="25" t="s">
        <v>17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</row>
    <row r="22" spans="2:17" x14ac:dyDescent="0.75">
      <c r="B22" s="25" t="s">
        <v>18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</row>
    <row r="23" spans="2:17" x14ac:dyDescent="0.75">
      <c r="B23" s="25" t="s">
        <v>19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2:17" x14ac:dyDescent="0.75">
      <c r="B24" s="25" t="s">
        <v>20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2:17" x14ac:dyDescent="0.75">
      <c r="B25" s="25" t="s">
        <v>21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2:17" x14ac:dyDescent="0.75">
      <c r="B26" s="34" t="s">
        <v>22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</row>
    <row r="27" spans="2:17" x14ac:dyDescent="0.75">
      <c r="B27" s="25" t="s">
        <v>23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2:17" x14ac:dyDescent="0.75">
      <c r="B28" s="25" t="s">
        <v>24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</row>
    <row r="29" spans="2:17" x14ac:dyDescent="0.75">
      <c r="B29" s="25" t="s">
        <v>25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</row>
    <row r="30" spans="2:17" x14ac:dyDescent="0.75">
      <c r="B30" s="25" t="s">
        <v>26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</row>
    <row r="31" spans="2:17" s="23" customFormat="1" x14ac:dyDescent="0.75">
      <c r="B31" s="32" t="s">
        <v>27</v>
      </c>
      <c r="C31" s="39">
        <f>C4*4%</f>
        <v>1.6</v>
      </c>
      <c r="D31" s="39">
        <f t="shared" ref="D31:Q31" si="6">D4*4%</f>
        <v>6</v>
      </c>
      <c r="E31" s="39">
        <f>E4*4%</f>
        <v>3</v>
      </c>
      <c r="F31" s="39">
        <f t="shared" si="6"/>
        <v>1.2</v>
      </c>
      <c r="G31" s="39">
        <f t="shared" si="6"/>
        <v>1.2</v>
      </c>
      <c r="H31" s="39">
        <f t="shared" si="6"/>
        <v>12</v>
      </c>
      <c r="I31" s="39">
        <f t="shared" si="6"/>
        <v>4</v>
      </c>
      <c r="J31" s="39">
        <f t="shared" si="6"/>
        <v>1.6</v>
      </c>
      <c r="K31" s="39">
        <f t="shared" si="6"/>
        <v>2.8000000000000003</v>
      </c>
      <c r="L31" s="39">
        <f t="shared" si="6"/>
        <v>2.8000000000000003</v>
      </c>
      <c r="M31" s="39">
        <f t="shared" si="6"/>
        <v>2</v>
      </c>
      <c r="N31" s="39">
        <f t="shared" si="6"/>
        <v>1.2</v>
      </c>
      <c r="O31" s="39">
        <f t="shared" si="6"/>
        <v>1.4000000000000001</v>
      </c>
      <c r="P31" s="39">
        <f t="shared" si="6"/>
        <v>1.2</v>
      </c>
      <c r="Q31" s="39">
        <f t="shared" si="6"/>
        <v>1.2</v>
      </c>
    </row>
    <row r="32" spans="2:17" ht="29.5" x14ac:dyDescent="0.75">
      <c r="B32" s="33" t="s">
        <v>28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  <row r="33" spans="2:17" ht="44.25" x14ac:dyDescent="0.75">
      <c r="B33" s="33" t="s">
        <v>29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</row>
    <row r="34" spans="2:17" s="23" customFormat="1" x14ac:dyDescent="0.75">
      <c r="B34" s="32" t="s">
        <v>30</v>
      </c>
      <c r="C34" s="39">
        <f>SUM(C10:C33)</f>
        <v>12.4</v>
      </c>
      <c r="D34" s="39">
        <f t="shared" ref="D34:Q34" si="7">SUM(D10:D33)</f>
        <v>46.5</v>
      </c>
      <c r="E34" s="39">
        <f>SUM(E10:E33)</f>
        <v>23.25</v>
      </c>
      <c r="F34" s="39">
        <f t="shared" si="7"/>
        <v>9.3000000000000007</v>
      </c>
      <c r="G34" s="39">
        <f t="shared" si="7"/>
        <v>9.3000000000000007</v>
      </c>
      <c r="H34" s="39">
        <f t="shared" si="7"/>
        <v>93</v>
      </c>
      <c r="I34" s="39">
        <f t="shared" si="7"/>
        <v>31</v>
      </c>
      <c r="J34" s="39">
        <f t="shared" si="7"/>
        <v>12.4</v>
      </c>
      <c r="K34" s="39">
        <f t="shared" si="7"/>
        <v>21.7</v>
      </c>
      <c r="L34" s="39">
        <f t="shared" si="7"/>
        <v>21.7</v>
      </c>
      <c r="M34" s="39">
        <f t="shared" si="7"/>
        <v>15.5</v>
      </c>
      <c r="N34" s="39">
        <f t="shared" si="7"/>
        <v>9.3000000000000007</v>
      </c>
      <c r="O34" s="39">
        <f t="shared" si="7"/>
        <v>10.85</v>
      </c>
      <c r="P34" s="39">
        <f t="shared" si="7"/>
        <v>9.3000000000000007</v>
      </c>
      <c r="Q34" s="39">
        <f t="shared" si="7"/>
        <v>9.3000000000000007</v>
      </c>
    </row>
    <row r="35" spans="2:17" s="23" customFormat="1" x14ac:dyDescent="0.75">
      <c r="B35" s="32" t="s">
        <v>31</v>
      </c>
      <c r="C35" s="39">
        <f>C34*2%</f>
        <v>0.24800000000000003</v>
      </c>
      <c r="D35" s="39">
        <f>D34*2%</f>
        <v>0.93</v>
      </c>
      <c r="E35" s="39">
        <f>E34*2%</f>
        <v>0.46500000000000002</v>
      </c>
      <c r="F35" s="39">
        <f t="shared" ref="F35:Q35" si="8">F34*2%</f>
        <v>0.18600000000000003</v>
      </c>
      <c r="G35" s="39">
        <f t="shared" si="8"/>
        <v>0.18600000000000003</v>
      </c>
      <c r="H35" s="39">
        <f t="shared" si="8"/>
        <v>1.86</v>
      </c>
      <c r="I35" s="39">
        <f t="shared" si="8"/>
        <v>0.62</v>
      </c>
      <c r="J35" s="39">
        <f t="shared" si="8"/>
        <v>0.24800000000000003</v>
      </c>
      <c r="K35" s="39">
        <f t="shared" si="8"/>
        <v>0.434</v>
      </c>
      <c r="L35" s="39">
        <f t="shared" si="8"/>
        <v>0.434</v>
      </c>
      <c r="M35" s="39">
        <f t="shared" si="8"/>
        <v>0.31</v>
      </c>
      <c r="N35" s="39">
        <f t="shared" si="8"/>
        <v>0.18600000000000003</v>
      </c>
      <c r="O35" s="39">
        <f t="shared" si="8"/>
        <v>0.217</v>
      </c>
      <c r="P35" s="39">
        <f t="shared" si="8"/>
        <v>0.18600000000000003</v>
      </c>
      <c r="Q35" s="39">
        <f t="shared" si="8"/>
        <v>0.18600000000000003</v>
      </c>
    </row>
    <row r="36" spans="2:17" s="22" customFormat="1" x14ac:dyDescent="0.75">
      <c r="B36" s="30" t="s">
        <v>32</v>
      </c>
      <c r="C36" s="38">
        <f>C35+C34</f>
        <v>12.648</v>
      </c>
      <c r="D36" s="38">
        <f t="shared" ref="D36:Q36" si="9">D35+D34</f>
        <v>47.43</v>
      </c>
      <c r="E36" s="38">
        <f t="shared" si="9"/>
        <v>23.715</v>
      </c>
      <c r="F36" s="38">
        <f t="shared" si="9"/>
        <v>9.4860000000000007</v>
      </c>
      <c r="G36" s="38">
        <f t="shared" si="9"/>
        <v>9.4860000000000007</v>
      </c>
      <c r="H36" s="38">
        <f t="shared" si="9"/>
        <v>94.86</v>
      </c>
      <c r="I36" s="38">
        <f t="shared" si="9"/>
        <v>31.62</v>
      </c>
      <c r="J36" s="38">
        <f t="shared" si="9"/>
        <v>12.648</v>
      </c>
      <c r="K36" s="38">
        <f t="shared" si="9"/>
        <v>22.134</v>
      </c>
      <c r="L36" s="38">
        <f t="shared" si="9"/>
        <v>22.134</v>
      </c>
      <c r="M36" s="38">
        <f t="shared" si="9"/>
        <v>15.81</v>
      </c>
      <c r="N36" s="38">
        <f t="shared" si="9"/>
        <v>9.4860000000000007</v>
      </c>
      <c r="O36" s="38">
        <f t="shared" si="9"/>
        <v>11.067</v>
      </c>
      <c r="P36" s="38">
        <f t="shared" si="9"/>
        <v>9.4860000000000007</v>
      </c>
      <c r="Q36" s="38">
        <f t="shared" si="9"/>
        <v>9.4860000000000007</v>
      </c>
    </row>
    <row r="37" spans="2:17" x14ac:dyDescent="0.75">
      <c r="B37" s="20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</row>
    <row r="38" spans="2:17" s="22" customFormat="1" x14ac:dyDescent="0.75">
      <c r="B38" s="30" t="s">
        <v>33</v>
      </c>
      <c r="C38" s="38">
        <f>C36+C8</f>
        <v>35.847999999999999</v>
      </c>
      <c r="D38" s="38">
        <f t="shared" ref="D38:Q38" si="10">D36+D8</f>
        <v>134.43</v>
      </c>
      <c r="E38" s="38">
        <f t="shared" si="10"/>
        <v>67.215000000000003</v>
      </c>
      <c r="F38" s="38">
        <f t="shared" si="10"/>
        <v>26.885999999999999</v>
      </c>
      <c r="G38" s="38">
        <f t="shared" si="10"/>
        <v>26.885999999999999</v>
      </c>
      <c r="H38" s="38">
        <f t="shared" si="10"/>
        <v>268.86</v>
      </c>
      <c r="I38" s="38">
        <f t="shared" si="10"/>
        <v>89.62</v>
      </c>
      <c r="J38" s="38">
        <f t="shared" si="10"/>
        <v>35.847999999999999</v>
      </c>
      <c r="K38" s="38">
        <f t="shared" si="10"/>
        <v>62.734000000000002</v>
      </c>
      <c r="L38" s="38">
        <f t="shared" si="10"/>
        <v>62.734000000000002</v>
      </c>
      <c r="M38" s="38">
        <f t="shared" si="10"/>
        <v>44.81</v>
      </c>
      <c r="N38" s="38">
        <f t="shared" si="10"/>
        <v>26.885999999999999</v>
      </c>
      <c r="O38" s="38">
        <f t="shared" si="10"/>
        <v>31.367000000000001</v>
      </c>
      <c r="P38" s="38">
        <f t="shared" si="10"/>
        <v>26.885999999999999</v>
      </c>
      <c r="Q38" s="38">
        <f t="shared" si="10"/>
        <v>26.885999999999999</v>
      </c>
    </row>
    <row r="39" spans="2:17" x14ac:dyDescent="0.75">
      <c r="B39" s="20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</row>
    <row r="40" spans="2:17" s="22" customFormat="1" x14ac:dyDescent="0.75">
      <c r="B40" s="30" t="s">
        <v>34</v>
      </c>
      <c r="C40" s="38">
        <f>C4-C38</f>
        <v>4.152000000000001</v>
      </c>
      <c r="D40" s="38">
        <f t="shared" ref="D40:Q40" si="11">D4-D38</f>
        <v>15.569999999999993</v>
      </c>
      <c r="E40" s="38">
        <f t="shared" si="11"/>
        <v>7.7849999999999966</v>
      </c>
      <c r="F40" s="38">
        <f t="shared" si="11"/>
        <v>3.1140000000000008</v>
      </c>
      <c r="G40" s="38">
        <f t="shared" si="11"/>
        <v>3.1140000000000008</v>
      </c>
      <c r="H40" s="38">
        <f t="shared" si="11"/>
        <v>31.139999999999986</v>
      </c>
      <c r="I40" s="38">
        <f t="shared" si="11"/>
        <v>10.379999999999995</v>
      </c>
      <c r="J40" s="38">
        <f t="shared" si="11"/>
        <v>4.152000000000001</v>
      </c>
      <c r="K40" s="38">
        <f t="shared" si="11"/>
        <v>7.2659999999999982</v>
      </c>
      <c r="L40" s="38">
        <f t="shared" si="11"/>
        <v>7.2659999999999982</v>
      </c>
      <c r="M40" s="38">
        <f t="shared" si="11"/>
        <v>5.1899999999999977</v>
      </c>
      <c r="N40" s="38">
        <f t="shared" si="11"/>
        <v>3.1140000000000008</v>
      </c>
      <c r="O40" s="38">
        <f t="shared" si="11"/>
        <v>3.6329999999999991</v>
      </c>
      <c r="P40" s="38">
        <f t="shared" si="11"/>
        <v>3.1140000000000008</v>
      </c>
      <c r="Q40" s="38">
        <f t="shared" si="11"/>
        <v>3.1140000000000008</v>
      </c>
    </row>
  </sheetData>
  <mergeCells count="2">
    <mergeCell ref="B2:Q2"/>
    <mergeCell ref="B9:Q9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CC86C148E4B649AD7840E6410AC000" ma:contentTypeVersion="12" ma:contentTypeDescription="Create a new document." ma:contentTypeScope="" ma:versionID="fca2291298839c497ccb6602d45d99fe">
  <xsd:schema xmlns:xsd="http://www.w3.org/2001/XMLSchema" xmlns:xs="http://www.w3.org/2001/XMLSchema" xmlns:p="http://schemas.microsoft.com/office/2006/metadata/properties" xmlns:ns3="c37f2402-7fe6-4fa8-b069-e52f31b487e5" xmlns:ns4="0f55bcbb-2d78-48b3-b994-add8b134c201" targetNamespace="http://schemas.microsoft.com/office/2006/metadata/properties" ma:root="true" ma:fieldsID="87ac6c5335d7d39761d8d6e96a444ff9" ns3:_="" ns4:_="">
    <xsd:import namespace="c37f2402-7fe6-4fa8-b069-e52f31b487e5"/>
    <xsd:import namespace="0f55bcbb-2d78-48b3-b994-add8b134c2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7f2402-7fe6-4fa8-b069-e52f31b487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5bcbb-2d78-48b3-b994-add8b134c20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BB6892-8468-4885-A7D1-51966C673B80}">
  <ds:schemaRefs>
    <ds:schemaRef ds:uri="http://www.w3.org/XML/1998/namespace"/>
    <ds:schemaRef ds:uri="http://schemas.microsoft.com/office/2006/documentManagement/types"/>
    <ds:schemaRef ds:uri="0f55bcbb-2d78-48b3-b994-add8b134c201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c37f2402-7fe6-4fa8-b069-e52f31b487e5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D8E1FA0-9864-45A0-B34D-22FCB3569E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2E71C1-4971-4075-BEFF-C4672F4B35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7f2402-7fe6-4fa8-b069-e52f31b487e5"/>
    <ds:schemaRef ds:uri="0f55bcbb-2d78-48b3-b994-add8b134c2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ხარჯების კალკულაციის მოდელი</vt:lpstr>
      <vt:lpstr>სერვისების კალკულაცია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</dc:creator>
  <cp:lastModifiedBy>Natalia</cp:lastModifiedBy>
  <dcterms:created xsi:type="dcterms:W3CDTF">2020-09-06T20:36:46Z</dcterms:created>
  <dcterms:modified xsi:type="dcterms:W3CDTF">2020-10-03T10:33:17Z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0x010100F4CC86C148E4B649AD7840E6410AC000</vt:lpwstr>
  </property>
</Properties>
</file>